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1"/>
  </bookViews>
  <sheets>
    <sheet name="Varjojen liike &amp; kulmat" sheetId="1" r:id="rId1"/>
    <sheet name="Lentokoneen nopeu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<sst xmlns="http://schemas.openxmlformats.org/spreadsheetml/2006/main" count="69" uniqueCount="56">
  <si>
    <t>Katto</t>
  </si>
  <si>
    <t>DX</t>
  </si>
  <si>
    <t>DY</t>
  </si>
  <si>
    <t>DZ</t>
  </si>
  <si>
    <t>Atsim</t>
  </si>
  <si>
    <t>Elev.</t>
  </si>
  <si>
    <t>(SQRT(DX2+DY2)</t>
  </si>
  <si>
    <t>sisätulo</t>
  </si>
  <si>
    <t>X0</t>
  </si>
  <si>
    <t>Y0</t>
  </si>
  <si>
    <t>Z0</t>
  </si>
  <si>
    <t>Kuvanottoaika</t>
  </si>
  <si>
    <t>aikaero</t>
  </si>
  <si>
    <t>jäännöstunnit</t>
  </si>
  <si>
    <t>nopeus</t>
  </si>
  <si>
    <t>m/s</t>
  </si>
  <si>
    <t>km/h</t>
  </si>
  <si>
    <t>GMT-aika</t>
  </si>
  <si>
    <t>Piste</t>
  </si>
  <si>
    <t>X</t>
  </si>
  <si>
    <t>Y</t>
  </si>
  <si>
    <t>Z</t>
  </si>
  <si>
    <t>Varjon liike, m</t>
  </si>
  <si>
    <t>asteina, x-akselista</t>
  </si>
  <si>
    <t>rad. x-akselista</t>
  </si>
  <si>
    <t>Auringon suunta ja korkeus kuville 440303 ja 440304</t>
  </si>
  <si>
    <t>Kiertosuunnan vaihto</t>
  </si>
  <si>
    <t>Kateetti</t>
  </si>
  <si>
    <t>Varjo kuvilla 03&amp;04</t>
  </si>
  <si>
    <t>Varjo kuvilla 16&amp;17</t>
  </si>
  <si>
    <t>Katto-Varjo</t>
  </si>
  <si>
    <t>Kuvat, proj.keskus</t>
  </si>
  <si>
    <t>Kuvasäde 440303-Katto</t>
  </si>
  <si>
    <t>Kuvasäde 440304-Katto</t>
  </si>
  <si>
    <t>Pituus 440303-Katto</t>
  </si>
  <si>
    <t>Pituus 440304-Katto</t>
  </si>
  <si>
    <t>Kulman kosini</t>
  </si>
  <si>
    <t>Arkkuskosini</t>
  </si>
  <si>
    <t>rad</t>
  </si>
  <si>
    <t>m</t>
  </si>
  <si>
    <t>m2</t>
  </si>
  <si>
    <t>astetta</t>
  </si>
  <si>
    <t>Kuvasäteiden välinen kulma</t>
  </si>
  <si>
    <t>Kuva</t>
  </si>
  <si>
    <t>Projektiokeskuksen paikka</t>
  </si>
  <si>
    <t>Liike kuvienoton välillä</t>
  </si>
  <si>
    <t>Sulkimen aukioloaika</t>
  </si>
  <si>
    <t>Kameran kulkema matka sulkimen ollessa auki</t>
  </si>
  <si>
    <t>s</t>
  </si>
  <si>
    <t>matka, m</t>
  </si>
  <si>
    <t>Kuvan 0440304 kuvanottoaika</t>
  </si>
  <si>
    <t>GMT-tunnit (decimal)</t>
  </si>
  <si>
    <t>GMT-min (decimal)</t>
  </si>
  <si>
    <t>jäännösminuutit</t>
  </si>
  <si>
    <t>GMT-sec</t>
  </si>
  <si>
    <t>08:37:39.81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</si>
</sst>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61"/>
      <name val="Arial"/>
      <family val="2"/>
    </font>
    <font>
      <b/>
      <sz val="10"/>
      <color indexed="10"/>
      <name val="Arial"/>
      <family val="0"/>
    </font>
    <font>
      <b/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20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170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17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9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3" fillId="0" borderId="0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2" fontId="3" fillId="0" borderId="2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workbookViewId="0" topLeftCell="A1">
      <selection activeCell="C46" sqref="C46"/>
    </sheetView>
  </sheetViews>
  <sheetFormatPr defaultColWidth="9.140625" defaultRowHeight="12.75"/>
  <cols>
    <col min="1" max="1" width="21.28125" style="0" customWidth="1"/>
    <col min="2" max="2" width="12.7109375" style="0" customWidth="1"/>
    <col min="3" max="3" width="12.00390625" style="0" customWidth="1"/>
    <col min="4" max="4" width="13.7109375" style="0" customWidth="1"/>
    <col min="5" max="5" width="12.00390625" style="0" customWidth="1"/>
  </cols>
  <sheetData>
    <row r="2" spans="1:5" ht="12.75">
      <c r="A2" s="11" t="s">
        <v>18</v>
      </c>
      <c r="B2" s="12" t="s">
        <v>19</v>
      </c>
      <c r="C2" s="12" t="s">
        <v>20</v>
      </c>
      <c r="D2" s="13" t="s">
        <v>21</v>
      </c>
      <c r="E2" s="5"/>
    </row>
    <row r="3" spans="1:10" ht="12.75">
      <c r="A3" s="14" t="s">
        <v>0</v>
      </c>
      <c r="B3" s="15">
        <v>2515372.26</v>
      </c>
      <c r="C3" s="15">
        <v>6859885.23</v>
      </c>
      <c r="D3" s="16">
        <v>166.03</v>
      </c>
      <c r="E3" s="1"/>
      <c r="F3" s="8" t="s">
        <v>1</v>
      </c>
      <c r="G3" s="8" t="s">
        <v>2</v>
      </c>
      <c r="H3" s="8" t="s">
        <v>3</v>
      </c>
      <c r="I3" s="8"/>
      <c r="J3" s="1" t="s">
        <v>6</v>
      </c>
    </row>
    <row r="4" spans="1:10" ht="12.75">
      <c r="A4" s="17" t="s">
        <v>28</v>
      </c>
      <c r="B4" s="18">
        <v>2515368.06</v>
      </c>
      <c r="C4" s="18">
        <v>6859890.44</v>
      </c>
      <c r="D4" s="19">
        <v>159.28</v>
      </c>
      <c r="E4" s="6" t="s">
        <v>30</v>
      </c>
      <c r="F4" s="6">
        <f>B3-B4</f>
        <v>4.199999999720603</v>
      </c>
      <c r="G4" s="6">
        <f>C3-C4</f>
        <v>-5.209999999962747</v>
      </c>
      <c r="H4" s="6">
        <f>D3-D4</f>
        <v>6.75</v>
      </c>
      <c r="I4" s="6" t="s">
        <v>27</v>
      </c>
      <c r="J4" s="37">
        <f>SQRT(F4^2+G4^2)</f>
        <v>6.69209234823197</v>
      </c>
    </row>
    <row r="5" spans="1:10" ht="12.75">
      <c r="A5" s="10" t="s">
        <v>29</v>
      </c>
      <c r="B5" s="20">
        <v>2515368.19</v>
      </c>
      <c r="C5" s="20">
        <v>6859890.75</v>
      </c>
      <c r="D5" s="21">
        <v>158.9</v>
      </c>
      <c r="E5" s="7" t="s">
        <v>30</v>
      </c>
      <c r="F5" s="7">
        <f>B3-B5</f>
        <v>4.069999999832362</v>
      </c>
      <c r="G5" s="7">
        <f>C3-C5</f>
        <v>-5.519999999552965</v>
      </c>
      <c r="H5" s="7">
        <f>D3-D5</f>
        <v>7.1299999999999955</v>
      </c>
      <c r="I5" s="7" t="s">
        <v>27</v>
      </c>
      <c r="J5" s="38">
        <f>SQRT(F5^2+G5^2)</f>
        <v>6.858228633816473</v>
      </c>
    </row>
    <row r="6" spans="1:7" ht="12.75">
      <c r="A6" s="17" t="s">
        <v>22</v>
      </c>
      <c r="B6" s="9">
        <f>SQRT((B4-B5)^2+(C4-C5)^2+(D4-D5)^2)</f>
        <v>0.5073460354796068</v>
      </c>
      <c r="C6" s="4"/>
      <c r="F6" s="1"/>
      <c r="G6" s="1"/>
    </row>
    <row r="7" spans="1:7" ht="12.75">
      <c r="A7" s="22" t="s">
        <v>31</v>
      </c>
      <c r="B7" s="23" t="s">
        <v>8</v>
      </c>
      <c r="C7" s="23" t="s">
        <v>9</v>
      </c>
      <c r="D7" s="24" t="s">
        <v>10</v>
      </c>
      <c r="E7" s="1"/>
      <c r="F7" s="1"/>
      <c r="G7" s="1"/>
    </row>
    <row r="8" spans="1:4" ht="12.75">
      <c r="A8" s="25">
        <v>440303</v>
      </c>
      <c r="B8" s="26">
        <v>2515146.87</v>
      </c>
      <c r="C8" s="26">
        <v>6860398.09</v>
      </c>
      <c r="D8" s="27">
        <v>1872.14</v>
      </c>
    </row>
    <row r="9" spans="1:4" ht="12.75">
      <c r="A9" s="28">
        <v>440304</v>
      </c>
      <c r="B9" s="29">
        <v>2515275.031</v>
      </c>
      <c r="C9" s="29">
        <v>6859695.343</v>
      </c>
      <c r="D9" s="30">
        <v>1872.001</v>
      </c>
    </row>
    <row r="10" spans="1:4" ht="12.75">
      <c r="A10" s="39"/>
      <c r="B10" s="12" t="s">
        <v>1</v>
      </c>
      <c r="C10" s="12" t="s">
        <v>2</v>
      </c>
      <c r="D10" s="13" t="s">
        <v>3</v>
      </c>
    </row>
    <row r="11" spans="1:4" ht="12.75">
      <c r="A11" s="25" t="s">
        <v>32</v>
      </c>
      <c r="B11" s="26">
        <f>B8-B3</f>
        <v>-225.38999999966472</v>
      </c>
      <c r="C11" s="26">
        <f>C8-C3</f>
        <v>512.859999999404</v>
      </c>
      <c r="D11" s="27">
        <f>D8-D3</f>
        <v>1706.1100000000001</v>
      </c>
    </row>
    <row r="12" spans="1:4" ht="12.75">
      <c r="A12" s="28" t="s">
        <v>33</v>
      </c>
      <c r="B12" s="29">
        <f>B9-B3</f>
        <v>-97.22899999981746</v>
      </c>
      <c r="C12" s="29">
        <f>C9-C3</f>
        <v>-189.8870000001043</v>
      </c>
      <c r="D12" s="30">
        <f>D9-D3</f>
        <v>1705.971</v>
      </c>
    </row>
    <row r="14" spans="1:3" ht="12.75">
      <c r="A14" t="s">
        <v>7</v>
      </c>
      <c r="B14">
        <f>SUM(B11*B12,C12*C11,D12*D11)</f>
        <v>2835103.180299986</v>
      </c>
      <c r="C14" t="s">
        <v>40</v>
      </c>
    </row>
    <row r="16" spans="1:3" ht="12.75">
      <c r="A16" s="25" t="s">
        <v>34</v>
      </c>
      <c r="B16" s="34">
        <f>SQRT(B11^2+C11^2+D11^2)</f>
        <v>1795.727530501005</v>
      </c>
      <c r="C16" t="s">
        <v>39</v>
      </c>
    </row>
    <row r="17" spans="1:3" ht="12.75">
      <c r="A17" s="25" t="s">
        <v>35</v>
      </c>
      <c r="B17" s="34">
        <f>SQRT(B12^2+C12^2+D12^2)</f>
        <v>1719.257864327223</v>
      </c>
      <c r="C17" t="s">
        <v>39</v>
      </c>
    </row>
    <row r="19" spans="1:2" ht="12.75">
      <c r="A19" t="s">
        <v>36</v>
      </c>
      <c r="B19" s="32">
        <f>B14/(B16*B17)</f>
        <v>0.9183059719691009</v>
      </c>
    </row>
    <row r="20" spans="1:3" ht="12.75">
      <c r="A20" t="s">
        <v>37</v>
      </c>
      <c r="B20" s="32">
        <f>ACOS(B19)</f>
        <v>0.4070165460887143</v>
      </c>
      <c r="C20" t="s">
        <v>38</v>
      </c>
    </row>
    <row r="21" spans="1:3" ht="12.75">
      <c r="A21" t="s">
        <v>42</v>
      </c>
      <c r="B21" s="36">
        <f>DEGREES(B20)</f>
        <v>23.320330282875283</v>
      </c>
      <c r="C21" t="s">
        <v>41</v>
      </c>
    </row>
    <row r="22" ht="12.75">
      <c r="B22" s="1"/>
    </row>
    <row r="23" spans="2:9" ht="12.75">
      <c r="B23" s="11" t="s">
        <v>25</v>
      </c>
      <c r="C23" s="40"/>
      <c r="D23" s="40"/>
      <c r="E23" s="40"/>
      <c r="F23" s="40"/>
      <c r="G23" s="40"/>
      <c r="H23" s="40"/>
      <c r="I23" s="41"/>
    </row>
    <row r="24" spans="2:9" ht="12.75">
      <c r="B24" s="25"/>
      <c r="C24" s="26" t="s">
        <v>24</v>
      </c>
      <c r="D24" s="26" t="s">
        <v>23</v>
      </c>
      <c r="E24" s="26"/>
      <c r="F24" s="26" t="s">
        <v>26</v>
      </c>
      <c r="G24" s="26"/>
      <c r="H24" s="26"/>
      <c r="I24" s="27"/>
    </row>
    <row r="25" spans="2:9" ht="12.75">
      <c r="B25" s="25" t="s">
        <v>4</v>
      </c>
      <c r="C25" s="42">
        <f>ATAN2(F4,G4)</f>
        <v>-0.8923214462943978</v>
      </c>
      <c r="D25" s="43">
        <f>DEGREES(C25)</f>
        <v>-51.12625284167854</v>
      </c>
      <c r="E25" s="26"/>
      <c r="F25" s="43">
        <f>-D25</f>
        <v>51.12625284167854</v>
      </c>
      <c r="G25" s="26"/>
      <c r="H25" s="44">
        <f>90+F25</f>
        <v>141.12625284167854</v>
      </c>
      <c r="I25" s="27">
        <v>440303</v>
      </c>
    </row>
    <row r="26" spans="2:9" ht="12.75">
      <c r="B26" s="25"/>
      <c r="C26" s="42">
        <f>ATAN2(F5,G5)</f>
        <v>-0.9354606824617538</v>
      </c>
      <c r="D26" s="43">
        <f>DEGREES(C26)</f>
        <v>-53.597949005486164</v>
      </c>
      <c r="E26" s="26"/>
      <c r="F26" s="43">
        <f>-D26</f>
        <v>53.597949005486164</v>
      </c>
      <c r="G26" s="26"/>
      <c r="H26" s="45">
        <f>90+F26</f>
        <v>143.59794900548616</v>
      </c>
      <c r="I26" s="27">
        <v>440304</v>
      </c>
    </row>
    <row r="27" spans="2:9" ht="12.75">
      <c r="B27" s="25" t="s">
        <v>5</v>
      </c>
      <c r="C27" s="42">
        <f>ATAN(H4/J4)</f>
        <v>0.7897060711285789</v>
      </c>
      <c r="D27" s="26"/>
      <c r="E27" s="26"/>
      <c r="F27" s="26"/>
      <c r="G27" s="26"/>
      <c r="H27" s="44">
        <f>DEGREES(C27)</f>
        <v>45.246824931525566</v>
      </c>
      <c r="I27" s="27">
        <v>440303</v>
      </c>
    </row>
    <row r="28" spans="2:9" ht="12.75">
      <c r="B28" s="25"/>
      <c r="C28" s="42">
        <f>ATAN(H5/J5)</f>
        <v>0.8048242956046736</v>
      </c>
      <c r="D28" s="26"/>
      <c r="E28" s="26"/>
      <c r="F28" s="26"/>
      <c r="G28" s="26"/>
      <c r="H28" s="45">
        <f>DEGREES(C28)</f>
        <v>46.11303538773717</v>
      </c>
      <c r="I28" s="27">
        <v>440304</v>
      </c>
    </row>
    <row r="29" spans="2:9" ht="12.75">
      <c r="B29" s="25"/>
      <c r="C29" s="26"/>
      <c r="D29" s="26"/>
      <c r="E29" s="26"/>
      <c r="F29" s="26"/>
      <c r="G29" s="26"/>
      <c r="H29" s="15"/>
      <c r="I29" s="27"/>
    </row>
    <row r="30" spans="2:9" ht="12.75">
      <c r="B30" s="28"/>
      <c r="C30" s="29"/>
      <c r="D30" s="29"/>
      <c r="E30" s="29"/>
      <c r="F30" s="29"/>
      <c r="G30" s="29"/>
      <c r="H30" s="46"/>
      <c r="I30" s="3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C3" sqref="C3"/>
    </sheetView>
  </sheetViews>
  <sheetFormatPr defaultColWidth="9.140625" defaultRowHeight="12.75"/>
  <cols>
    <col min="1" max="1" width="25.28125" style="0" customWidth="1"/>
    <col min="2" max="2" width="16.8515625" style="0" customWidth="1"/>
    <col min="5" max="5" width="12.140625" style="0" customWidth="1"/>
  </cols>
  <sheetData>
    <row r="1" spans="3:5" ht="12.75">
      <c r="C1" s="1" t="s">
        <v>44</v>
      </c>
      <c r="D1" s="1"/>
      <c r="E1" s="1"/>
    </row>
    <row r="2" spans="1:8" ht="12.75">
      <c r="A2" s="1" t="s">
        <v>43</v>
      </c>
      <c r="B2" s="1" t="s">
        <v>11</v>
      </c>
      <c r="C2" s="8" t="s">
        <v>8</v>
      </c>
      <c r="D2" s="8" t="s">
        <v>9</v>
      </c>
      <c r="E2" s="8" t="s">
        <v>10</v>
      </c>
      <c r="F2" s="50" t="s">
        <v>45</v>
      </c>
      <c r="G2" s="40"/>
      <c r="H2" s="41"/>
    </row>
    <row r="3" spans="1:8" ht="12.75">
      <c r="A3" s="47">
        <v>440303</v>
      </c>
      <c r="B3" s="47">
        <v>31050.097</v>
      </c>
      <c r="C3">
        <v>2515146.87</v>
      </c>
      <c r="D3">
        <v>6860398.09</v>
      </c>
      <c r="E3">
        <v>1872.14</v>
      </c>
      <c r="F3" s="51" t="s">
        <v>1</v>
      </c>
      <c r="G3" s="52" t="s">
        <v>2</v>
      </c>
      <c r="H3" s="53" t="s">
        <v>2</v>
      </c>
    </row>
    <row r="4" spans="1:8" ht="12.75">
      <c r="A4" s="47">
        <v>440304</v>
      </c>
      <c r="B4" s="47">
        <v>31059.811876</v>
      </c>
      <c r="C4">
        <v>2515275.031</v>
      </c>
      <c r="D4">
        <v>6859695.343</v>
      </c>
      <c r="E4">
        <v>1872.001</v>
      </c>
      <c r="F4" s="14">
        <f>C4-C3</f>
        <v>128.16099999984726</v>
      </c>
      <c r="G4" s="15">
        <f>D4-D3</f>
        <v>-702.7469999995083</v>
      </c>
      <c r="H4" s="16">
        <f>E4-E3</f>
        <v>-0.1390000000001237</v>
      </c>
    </row>
    <row r="5" spans="4:10" ht="12.75">
      <c r="D5" s="1" t="s">
        <v>12</v>
      </c>
      <c r="E5" s="35">
        <f>B4-B3</f>
        <v>9.714875999998185</v>
      </c>
      <c r="F5" s="54">
        <f>SQRT(F4^2+G4^2+H4^2)</f>
        <v>714.3378803131399</v>
      </c>
      <c r="G5" s="55" t="s">
        <v>49</v>
      </c>
      <c r="H5" s="56"/>
      <c r="I5" s="47"/>
      <c r="J5" s="47"/>
    </row>
    <row r="6" spans="4:10" ht="12.75">
      <c r="D6" s="47" t="s">
        <v>14</v>
      </c>
      <c r="E6" s="47" t="s">
        <v>15</v>
      </c>
      <c r="F6" s="36">
        <f>F5/E5</f>
        <v>73.53031374906621</v>
      </c>
      <c r="J6" s="47"/>
    </row>
    <row r="7" spans="4:10" ht="12.75">
      <c r="D7" s="47"/>
      <c r="E7" s="48" t="s">
        <v>16</v>
      </c>
      <c r="F7" s="49">
        <f>F6*3.6</f>
        <v>264.70912949663835</v>
      </c>
      <c r="I7" s="47"/>
      <c r="J7" s="47"/>
    </row>
    <row r="9" spans="1:7" ht="12.75">
      <c r="A9" s="1" t="s">
        <v>50</v>
      </c>
      <c r="G9" s="1" t="s">
        <v>46</v>
      </c>
    </row>
    <row r="10" spans="1:8" ht="12.75">
      <c r="A10" t="s">
        <v>51</v>
      </c>
      <c r="B10" s="31">
        <f>B4/3600</f>
        <v>8.627725521111111</v>
      </c>
      <c r="G10" s="1">
        <f>1/150</f>
        <v>0.006666666666666667</v>
      </c>
      <c r="H10" t="s">
        <v>48</v>
      </c>
    </row>
    <row r="11" spans="1:8" ht="12.75">
      <c r="A11" t="s">
        <v>13</v>
      </c>
      <c r="B11" s="31">
        <f>B10-8</f>
        <v>0.6277255211111115</v>
      </c>
      <c r="G11" s="1" t="s">
        <v>47</v>
      </c>
      <c r="H11" s="47"/>
    </row>
    <row r="12" spans="1:8" ht="12.75">
      <c r="A12" t="s">
        <v>52</v>
      </c>
      <c r="B12" s="32">
        <f>60*B11</f>
        <v>37.66353126666669</v>
      </c>
      <c r="G12" s="36">
        <f>G10*F6</f>
        <v>0.49020209166044143</v>
      </c>
      <c r="H12" t="s">
        <v>39</v>
      </c>
    </row>
    <row r="13" spans="1:2" ht="12.75">
      <c r="A13" t="s">
        <v>53</v>
      </c>
      <c r="B13" s="31">
        <f>B12-37</f>
        <v>0.6635312666666877</v>
      </c>
    </row>
    <row r="14" spans="1:2" ht="12.75">
      <c r="A14" t="s">
        <v>54</v>
      </c>
      <c r="B14" s="33">
        <f>60*B13</f>
        <v>39.81187600000126</v>
      </c>
    </row>
    <row r="16" spans="1:2" ht="12.75">
      <c r="A16" s="2" t="s">
        <v>17</v>
      </c>
      <c r="B16" s="3" t="s">
        <v>55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kurssi</dc:creator>
  <cp:keywords/>
  <dc:description/>
  <cp:lastModifiedBy>MMTDK</cp:lastModifiedBy>
  <dcterms:created xsi:type="dcterms:W3CDTF">2006-03-08T06:50:06Z</dcterms:created>
  <dcterms:modified xsi:type="dcterms:W3CDTF">2006-03-13T07:17:29Z</dcterms:modified>
  <cp:category/>
  <cp:version/>
  <cp:contentType/>
  <cp:contentStatus/>
</cp:coreProperties>
</file>